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ladimir\Documents\"/>
    </mc:Choice>
  </mc:AlternateContent>
  <bookViews>
    <workbookView xWindow="0" yWindow="0" windowWidth="0" windowHeight="0"/>
  </bookViews>
  <sheets>
    <sheet name="Rekapitulace stavby" sheetId="1" r:id="rId1"/>
    <sheet name="1 - Výměna sportovních p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'1 - Výměna sportovních po...'!$C$122:$K$144</definedName>
    <definedName name="_xlnm.Print_Area" localSheetId="1">'1 - Výměna sportovních po...'!$C$4:$J$76,'1 - Výměna sportovních po...'!$C$82:$J$104,'1 - Výměna sportovních po...'!$C$110:$K$144</definedName>
    <definedName name="_xlnm.Print_Titles" localSheetId="1">'1 - Výměna sportovních po...'!$122:$122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44"/>
  <c r="BH144"/>
  <c r="BG144"/>
  <c r="BF144"/>
  <c r="T144"/>
  <c r="T143"/>
  <c r="T142"/>
  <c r="R144"/>
  <c r="R143"/>
  <c r="R142"/>
  <c r="P144"/>
  <c r="P143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9"/>
  <c r="F117"/>
  <c r="E115"/>
  <c r="F91"/>
  <c r="F89"/>
  <c r="E87"/>
  <c r="J24"/>
  <c r="E24"/>
  <c r="J120"/>
  <c r="J23"/>
  <c r="J21"/>
  <c r="E21"/>
  <c r="J119"/>
  <c r="J20"/>
  <c r="J18"/>
  <c r="E18"/>
  <c r="F120"/>
  <c r="J17"/>
  <c r="J12"/>
  <c r="J117"/>
  <c r="E7"/>
  <c r="E113"/>
  <c i="1" r="L90"/>
  <c r="AM90"/>
  <c r="AM89"/>
  <c r="L89"/>
  <c r="AM87"/>
  <c r="L87"/>
  <c r="L85"/>
  <c r="L84"/>
  <c i="2" r="J144"/>
  <c r="BK141"/>
  <c r="BK140"/>
  <c r="BK139"/>
  <c r="J137"/>
  <c r="BK134"/>
  <c r="J131"/>
  <c r="BK130"/>
  <c r="J128"/>
  <c r="BK127"/>
  <c r="BK126"/>
  <c r="BK144"/>
  <c r="J141"/>
  <c r="J140"/>
  <c r="J139"/>
  <c r="BK137"/>
  <c r="J134"/>
  <c r="BK132"/>
  <c r="J132"/>
  <c r="BK131"/>
  <c r="J130"/>
  <c r="BK128"/>
  <c r="J127"/>
  <c r="J126"/>
  <c i="1" r="AS94"/>
  <c i="2" l="1" r="P125"/>
  <c r="T125"/>
  <c r="P129"/>
  <c r="BK125"/>
  <c r="J125"/>
  <c r="J98"/>
  <c r="R125"/>
  <c r="BK129"/>
  <c r="J129"/>
  <c r="J99"/>
  <c r="R129"/>
  <c r="T129"/>
  <c r="BK136"/>
  <c r="J136"/>
  <c r="J101"/>
  <c r="P136"/>
  <c r="R136"/>
  <c r="T136"/>
  <c r="E85"/>
  <c r="J91"/>
  <c r="F92"/>
  <c r="BE130"/>
  <c r="BE132"/>
  <c r="BE140"/>
  <c r="BE141"/>
  <c r="BE144"/>
  <c r="J89"/>
  <c r="J92"/>
  <c r="BE126"/>
  <c r="BE127"/>
  <c r="BE128"/>
  <c r="BE131"/>
  <c r="BE134"/>
  <c r="BE137"/>
  <c r="BE139"/>
  <c r="BK133"/>
  <c r="J133"/>
  <c r="J100"/>
  <c r="BK143"/>
  <c r="J143"/>
  <c r="J103"/>
  <c r="J34"/>
  <c i="1" r="AW95"/>
  <c i="2" r="F34"/>
  <c i="1" r="BA95"/>
  <c r="BA94"/>
  <c r="AW94"/>
  <c r="AK30"/>
  <c i="2" r="F35"/>
  <c i="1" r="BB95"/>
  <c r="BB94"/>
  <c r="AX94"/>
  <c i="2" r="F37"/>
  <c i="1" r="BD95"/>
  <c r="BD94"/>
  <c r="W33"/>
  <c i="2" r="F36"/>
  <c i="1" r="BC95"/>
  <c r="BC94"/>
  <c r="W32"/>
  <c i="2" l="1" r="R124"/>
  <c r="R123"/>
  <c r="T124"/>
  <c r="T123"/>
  <c r="P124"/>
  <c r="P123"/>
  <c i="1" r="AU95"/>
  <c i="2" r="BK124"/>
  <c r="BK142"/>
  <c r="J142"/>
  <c r="J102"/>
  <c i="1" r="AY94"/>
  <c r="W30"/>
  <c r="W31"/>
  <c i="2" r="J33"/>
  <c i="1" r="AV95"/>
  <c r="AT95"/>
  <c i="2" r="F33"/>
  <c i="1" r="AZ95"/>
  <c r="AZ94"/>
  <c r="AV94"/>
  <c r="AK29"/>
  <c r="AU94"/>
  <c i="2" l="1" r="BK123"/>
  <c r="J123"/>
  <c r="J96"/>
  <c r="J124"/>
  <c r="J97"/>
  <c i="1" r="W29"/>
  <c r="AT94"/>
  <c i="2" l="1" r="J30"/>
  <c i="1" r="AG95"/>
  <c r="AN95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<sst xmlns="http://schemas.openxmlformats.org/spreadsheetml/2006/main">
  <si>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</si>
  <si>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</si>
  <si>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</si>
  <si>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</si>
  <si>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</si>
  <si>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{32e16ed6-3ab1-463d-aff4-0a69230a4511}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</si>
  <si>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</si>
  <si>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</si>
  <si>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</si>
  <si>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</si>
  <si>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</si>
  <si>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</si>
  <si>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</si>
  <si>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</si>
  <si>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3/2020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</si>
  <si>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</si>
  <si>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</si>
  <si>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Dobříš - výměna sportovních povrchů v areálu ZŠ</t>
  </si>
  <si>
    <t>KSO:</t>
  </si>
  <si>
    <t>CC-CZ:</t>
  </si>
  <si>
    <t>Místo:</t>
  </si>
  <si>
    <t xml:space="preserve"> </t>
  </si>
  <si>
    <t>Datum:</t>
  </si>
  <si>
    <t>19. 3. 2020</t>
  </si>
  <si>
    <t>Zadavatel:</t>
  </si>
  <si>
    <t>IČ:</t>
  </si>
  <si>
    <t>Město Dobříš, Mírové náměsti č.p. 119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</si>
  <si>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</si>
  <si>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</si>
  <si>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</si>
  <si>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</si>
  <si>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</si>
  <si>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</si>
  <si>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</si>
  <si>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</si>
  <si>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</si>
  <si>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</si>
  <si>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</si>
  <si>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</si>
  <si>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</si>
  <si>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</si>
  <si>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</si>
  <si>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</si>
  <si>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</si>
  <si>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</si>
  <si>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</si>
  <si>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</si>
  <si>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</si>
  <si>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</si>
  <si>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</si>
  <si>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</si>
  <si>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</si>
  <si>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</si>
  <si>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</si>
  <si>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</si>
  <si>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</si>
  <si>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</si>
  <si>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</si>
  <si>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</si>
  <si>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</si>
  <si>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</si>
  <si>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</si>
  <si>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</si>
  <si>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</si>
  <si>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</si>
  <si>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</si>
  <si>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</si>
  <si>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</si>
  <si>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</si>
  <si>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</si>
  <si>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</si>
  <si>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</si>
  <si>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</si>
  <si>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</si>
  <si>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</si>
  <si>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</si>
  <si>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</si>
  <si>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</si>
  <si>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</si>
  <si>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</si>
  <si>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Výměna sportovních povrchů</t>
  </si>
  <si>
    <t>STA</t>
  </si>
  <si>
    <t>{1ba5449a-a6f1-42d5-9213-da36742e1995}</t>
  </si>
  <si>
    <t>2</t>
  </si>
  <si>
    <t>KRYCÍ LIST SOUPISU PRACÍ</t>
  </si>
  <si>
    <t>Objekt:</t>
  </si>
  <si>
    <t>1 - Výměna sportovních povrchů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</si>
  <si>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</si>
  <si>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</si>
  <si>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</si>
  <si>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</si>
  <si>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</si>
  <si>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</si>
  <si>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</si>
  <si>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</si>
  <si>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</si>
  <si>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</si>
  <si>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</si>
  <si>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</si>
  <si>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</si>
  <si>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</si>
  <si>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</si>
  <si>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</si>
  <si>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</si>
  <si>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</si>
  <si>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</si>
  <si>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</si>
  <si>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</si>
  <si>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</si>
  <si>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</si>
  <si>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</si>
  <si>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</si>
  <si>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</si>
  <si>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</si>
  <si>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</si>
  <si>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</si>
  <si>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</si>
  <si>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113102111</t>
  </si>
  <si>
    <t>Odstranění umělého trávníku ze sportovních povrchů z tenisového kurtu výšky vlasu do 15 mm</t>
  </si>
  <si>
    <t>m2</t>
  </si>
  <si>
    <t>CS ÚRS 2020 01</t>
  </si>
  <si>
    <t>4</t>
  </si>
  <si>
    <t>-566247702</t>
  </si>
  <si>
    <t>113102311</t>
  </si>
  <si>
    <t>Odstranění umělého trávníku ze sportovních povrchů z fotbalového hřiště výšky vlasu do 40 mm</t>
  </si>
  <si>
    <t>1703180101</t>
  </si>
  <si>
    <t>3</t>
  </si>
  <si>
    <t>11312 R</t>
  </si>
  <si>
    <t>Odstranění tartanu</t>
  </si>
  <si>
    <t>-47727097</t>
  </si>
  <si>
    <t>5</t>
  </si>
  <si>
    <t>Komunikace pozemní</t>
  </si>
  <si>
    <t>13</t>
  </si>
  <si>
    <t>58912 9 R</t>
  </si>
  <si>
    <t>Umělý trávník lepený bez zásypu v. vlasu do 15 mm</t>
  </si>
  <si>
    <t>-1019637347</t>
  </si>
  <si>
    <t>589169 R</t>
  </si>
  <si>
    <t>Umělý fotbalový trávník 3. generace se zásypem EPDM granulátu, D+M vč. lajn</t>
  </si>
  <si>
    <t>1497571010</t>
  </si>
  <si>
    <t>6</t>
  </si>
  <si>
    <t>589179 R</t>
  </si>
  <si>
    <t>Dvouvrstvý stříkaný tartan - D+M vč. lajn</t>
  </si>
  <si>
    <t>1860158352</t>
  </si>
  <si>
    <t>9</t>
  </si>
  <si>
    <t>Ostatní konstrukce a práce, bourání</t>
  </si>
  <si>
    <t>7</t>
  </si>
  <si>
    <t>936004212</t>
  </si>
  <si>
    <t xml:space="preserve">Udržování dětských pískovišť  s výměnou písku</t>
  </si>
  <si>
    <t>m3</t>
  </si>
  <si>
    <t>-198740377</t>
  </si>
  <si>
    <t>VV</t>
  </si>
  <si>
    <t>8,0*3,0*0,3*2</t>
  </si>
  <si>
    <t>997</t>
  </si>
  <si>
    <t>Přesun sutě</t>
  </si>
  <si>
    <t>8</t>
  </si>
  <si>
    <t>997013509</t>
  </si>
  <si>
    <t xml:space="preserve">Odvoz suti a vybouraných hmot na skládku nebo meziskládku  se složením, na vzdálenost Příplatek k ceně za každý další i započatý 1 km přes 1 km</t>
  </si>
  <si>
    <t>t</t>
  </si>
  <si>
    <t>-660419450</t>
  </si>
  <si>
    <t>145,267*9 'Přepočtené koeficientem množství</t>
  </si>
  <si>
    <t>997013511</t>
  </si>
  <si>
    <t xml:space="preserve">Odvoz suti a vybouraných hmot z meziskládky na skládku  s naložením a se složením, na vzdálenost do 1 km</t>
  </si>
  <si>
    <t>2117200902</t>
  </si>
  <si>
    <t>10</t>
  </si>
  <si>
    <t>997013813</t>
  </si>
  <si>
    <t>Poplatek za uložení stavebního odpadu na skládce (skládkovné) z plastických hmot zatříděného do Katalogu odpadů pod kódem 17 02 03</t>
  </si>
  <si>
    <t>1953267508</t>
  </si>
  <si>
    <t>11</t>
  </si>
  <si>
    <t>997013861</t>
  </si>
  <si>
    <t>Poplatek za uložení stavebního odpadu na recyklační skládce (skládkovné) z prostého betonu zatříděného do Katalogu odpadů pod kódem 17 01 01</t>
  </si>
  <si>
    <t>-652528548</t>
  </si>
  <si>
    <t>VRN</t>
  </si>
  <si>
    <t>Vedlejší rozpočtové náklady</t>
  </si>
  <si>
    <t>VRN3</t>
  </si>
  <si>
    <t>Zařízení staveniště</t>
  </si>
  <si>
    <t>12</t>
  </si>
  <si>
    <t>030001000</t>
  </si>
  <si>
    <t>ks</t>
  </si>
  <si>
    <t>1024</t>
  </si>
  <si>
    <t>404952596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</si>
</sst>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35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36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37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38</v>
      </c>
      <c r="E29" s="45"/>
      <c r="F29" s="30" t="s">
        <v>39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40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41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42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43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44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45</v>
      </c>
      <c r="U35" s="52"/>
      <c r="V35" s="52"/>
      <c r="W35" s="52"/>
      <c r="X35" s="54" t="s">
        <v>46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47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48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49</v>
      </c>
      <c r="AI60" s="40"/>
      <c r="AJ60" s="40"/>
      <c r="AK60" s="40"/>
      <c r="AL60" s="40"/>
      <c r="AM60" s="62" t="s">
        <v>50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51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52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49</v>
      </c>
      <c r="AI75" s="40"/>
      <c r="AJ75" s="40"/>
      <c r="AK75" s="40"/>
      <c r="AL75" s="40"/>
      <c r="AM75" s="62" t="s">
        <v>50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53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3/2020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Dobříš - výměna sportovních povrchů v areálu ZŠ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19. 3. 2020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Město Dobříš, Mírové náměsti č.p. 119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54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32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55</v>
      </c>
      <c r="D92" s="92"/>
      <c r="E92" s="92"/>
      <c r="F92" s="92"/>
      <c r="G92" s="92"/>
      <c r="H92" s="93"/>
      <c r="I92" s="94" t="s">
        <v>56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57</v>
      </c>
      <c r="AH92" s="92"/>
      <c r="AI92" s="92"/>
      <c r="AJ92" s="92"/>
      <c r="AK92" s="92"/>
      <c r="AL92" s="92"/>
      <c r="AM92" s="92"/>
      <c r="AN92" s="94" t="s">
        <v>58</v>
      </c>
      <c r="AO92" s="92"/>
      <c r="AP92" s="96"/>
      <c r="AQ92" s="97" t="s">
        <v>59</v>
      </c>
      <c r="AR92" s="42"/>
      <c r="AS92" s="98" t="s">
        <v>60</v>
      </c>
      <c r="AT92" s="99" t="s">
        <v>61</v>
      </c>
      <c r="AU92" s="99" t="s">
        <v>62</v>
      </c>
      <c r="AV92" s="99" t="s">
        <v>63</v>
      </c>
      <c r="AW92" s="99" t="s">
        <v>64</v>
      </c>
      <c r="AX92" s="99" t="s">
        <v>65</v>
      </c>
      <c r="AY92" s="99" t="s">
        <v>66</v>
      </c>
      <c r="AZ92" s="99" t="s">
        <v>67</v>
      </c>
      <c r="BA92" s="99" t="s">
        <v>68</v>
      </c>
      <c r="BB92" s="99" t="s">
        <v>69</v>
      </c>
      <c r="BC92" s="99" t="s">
        <v>70</v>
      </c>
      <c r="BD92" s="100" t="s">
        <v>71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72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73</v>
      </c>
      <c r="BT94" s="115" t="s">
        <v>74</v>
      </c>
      <c r="BU94" s="116" t="s">
        <v>75</v>
      </c>
      <c r="BV94" s="115" t="s">
        <v>76</v>
      </c>
      <c r="BW94" s="115" t="s">
        <v>5</v>
      </c>
      <c r="BX94" s="115" t="s">
        <v>77</v>
      </c>
      <c r="CL94" s="115" t="s">
        <v>1</v>
      </c>
    </row>
    <row r="95" s="7" customFormat="1" ht="16.5" customHeight="1">
      <c r="A95" s="117" t="s">
        <v>78</v>
      </c>
      <c r="B95" s="118"/>
      <c r="C95" s="119"/>
      <c r="D95" s="120" t="s">
        <v>79</v>
      </c>
      <c r="E95" s="120"/>
      <c r="F95" s="120"/>
      <c r="G95" s="120"/>
      <c r="H95" s="120"/>
      <c r="I95" s="121"/>
      <c r="J95" s="120" t="s">
        <v>80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'1 - Výměna sportovních po...'!J30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81</v>
      </c>
      <c r="AR95" s="124"/>
      <c r="AS95" s="125">
        <v>0</v>
      </c>
      <c r="AT95" s="126">
        <f>ROUND(SUM(AV95:AW95),2)</f>
        <v>0</v>
      </c>
      <c r="AU95" s="127">
        <f>'1 - Výměna sportovních po...'!P123</f>
        <v>0</v>
      </c>
      <c r="AV95" s="126">
        <f>'1 - Výměna sportovních po...'!J33</f>
        <v>0</v>
      </c>
      <c r="AW95" s="126">
        <f>'1 - Výměna sportovních po...'!J34</f>
        <v>0</v>
      </c>
      <c r="AX95" s="126">
        <f>'1 - Výměna sportovních po...'!J35</f>
        <v>0</v>
      </c>
      <c r="AY95" s="126">
        <f>'1 - Výměna sportovních po...'!J36</f>
        <v>0</v>
      </c>
      <c r="AZ95" s="126">
        <f>'1 - Výměna sportovních po...'!F33</f>
        <v>0</v>
      </c>
      <c r="BA95" s="126">
        <f>'1 - Výměna sportovních po...'!F34</f>
        <v>0</v>
      </c>
      <c r="BB95" s="126">
        <f>'1 - Výměna sportovních po...'!F35</f>
        <v>0</v>
      </c>
      <c r="BC95" s="126">
        <f>'1 - Výměna sportovních po...'!F36</f>
        <v>0</v>
      </c>
      <c r="BD95" s="128">
        <f>'1 - Výměna sportovních po...'!F37</f>
        <v>0</v>
      </c>
      <c r="BE95" s="7"/>
      <c r="BT95" s="129" t="s">
        <v>79</v>
      </c>
      <c r="BV95" s="129" t="s">
        <v>76</v>
      </c>
      <c r="BW95" s="129" t="s">
        <v>82</v>
      </c>
      <c r="BX95" s="129" t="s">
        <v>5</v>
      </c>
      <c r="CL95" s="129" t="s">
        <v>1</v>
      </c>
      <c r="CM95" s="129" t="s">
        <v>83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AaC1z6xECr5s4qEm3U7Ax6tSAqEq3meR+FlibBmEQW4NgdFoTSyucj9smCyT56yDUQmvWZb+9tg182oJJHKGFA==" hashValue="xuWB1wCoWKU+qBHpQ7yFRqyy9iF6n60XJ3jOBmse0CMFqeYFdtMySg41hnLnJsyb02hT70bFXWuBzRe403H2M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 - Výměna sportovních p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18"/>
      <c r="AT3" s="15" t="s">
        <v>83</v>
      </c>
    </row>
    <row r="4" s="1" customFormat="1" ht="24.96" customHeight="1">
      <c r="B4" s="18"/>
      <c r="D4" s="134" t="s">
        <v>84</v>
      </c>
      <c r="I4" s="130"/>
      <c r="L4" s="18"/>
      <c r="M4" s="135" t="s">
        <v>10</v>
      </c>
      <c r="AT4" s="15" t="s">
        <v>4</v>
      </c>
    </row>
    <row r="5" s="1" customFormat="1" ht="6.96" customHeight="1">
      <c r="B5" s="18"/>
      <c r="I5" s="130"/>
      <c r="L5" s="18"/>
    </row>
    <row r="6" s="1" customFormat="1" ht="12" customHeight="1">
      <c r="B6" s="18"/>
      <c r="D6" s="136" t="s">
        <v>16</v>
      </c>
      <c r="I6" s="130"/>
      <c r="L6" s="18"/>
    </row>
    <row r="7" s="1" customFormat="1" ht="16.5" customHeight="1">
      <c r="B7" s="18"/>
      <c r="E7" s="137" t="str">
        <f>'Rekapitulace stavby'!K6</f>
        <v>Dobříš - výměna sportovních povrchů v areálu ZŠ</v>
      </c>
      <c r="F7" s="136"/>
      <c r="G7" s="136"/>
      <c r="H7" s="136"/>
      <c r="I7" s="130"/>
      <c r="L7" s="18"/>
    </row>
    <row r="8" s="2" customFormat="1" ht="12" customHeight="1">
      <c r="A8" s="36"/>
      <c r="B8" s="42"/>
      <c r="C8" s="36"/>
      <c r="D8" s="136" t="s">
        <v>85</v>
      </c>
      <c r="E8" s="36"/>
      <c r="F8" s="36"/>
      <c r="G8" s="36"/>
      <c r="H8" s="36"/>
      <c r="I8" s="138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9" t="s">
        <v>86</v>
      </c>
      <c r="F9" s="36"/>
      <c r="G9" s="36"/>
      <c r="H9" s="36"/>
      <c r="I9" s="138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138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6" t="s">
        <v>18</v>
      </c>
      <c r="E11" s="36"/>
      <c r="F11" s="140" t="s">
        <v>1</v>
      </c>
      <c r="G11" s="36"/>
      <c r="H11" s="36"/>
      <c r="I11" s="141" t="s">
        <v>19</v>
      </c>
      <c r="J11" s="140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6" t="s">
        <v>20</v>
      </c>
      <c r="E12" s="36"/>
      <c r="F12" s="140" t="s">
        <v>21</v>
      </c>
      <c r="G12" s="36"/>
      <c r="H12" s="36"/>
      <c r="I12" s="141" t="s">
        <v>22</v>
      </c>
      <c r="J12" s="142" t="str">
        <f>'Rekapitulace stavby'!AN8</f>
        <v>19. 3. 2020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138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6" t="s">
        <v>24</v>
      </c>
      <c r="E14" s="36"/>
      <c r="F14" s="36"/>
      <c r="G14" s="36"/>
      <c r="H14" s="36"/>
      <c r="I14" s="141" t="s">
        <v>25</v>
      </c>
      <c r="J14" s="140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0" t="s">
        <v>26</v>
      </c>
      <c r="F15" s="36"/>
      <c r="G15" s="36"/>
      <c r="H15" s="36"/>
      <c r="I15" s="141" t="s">
        <v>27</v>
      </c>
      <c r="J15" s="140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138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6" t="s">
        <v>28</v>
      </c>
      <c r="E17" s="36"/>
      <c r="F17" s="36"/>
      <c r="G17" s="36"/>
      <c r="H17" s="36"/>
      <c r="I17" s="141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0"/>
      <c r="G18" s="140"/>
      <c r="H18" s="140"/>
      <c r="I18" s="141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138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6" t="s">
        <v>30</v>
      </c>
      <c r="E20" s="36"/>
      <c r="F20" s="36"/>
      <c r="G20" s="36"/>
      <c r="H20" s="36"/>
      <c r="I20" s="141" t="s">
        <v>25</v>
      </c>
      <c r="J20" s="140" t="str">
        <f>IF('Rekapitulace stavby'!AN16="","",'Rekapitulace stavby'!AN16)</f>
        <v/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0" t="str">
        <f>IF('Rekapitulace stavby'!E17="","",'Rekapitulace stavby'!E17)</f>
        <v xml:space="preserve"> </v>
      </c>
      <c r="F21" s="36"/>
      <c r="G21" s="36"/>
      <c r="H21" s="36"/>
      <c r="I21" s="141" t="s">
        <v>27</v>
      </c>
      <c r="J21" s="140" t="str">
        <f>IF('Rekapitulace stavby'!AN17="","",'Rekapitulace stavby'!AN17)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138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6" t="s">
        <v>32</v>
      </c>
      <c r="E23" s="36"/>
      <c r="F23" s="36"/>
      <c r="G23" s="36"/>
      <c r="H23" s="36"/>
      <c r="I23" s="141" t="s">
        <v>25</v>
      </c>
      <c r="J23" s="140" t="str">
        <f>IF('Rekapitulace stavby'!AN19="","",'Rekapitulace stavby'!AN19)</f>
        <v/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0" t="str">
        <f>IF('Rekapitulace stavby'!E20="","",'Rekapitulace stavby'!E20)</f>
        <v xml:space="preserve"> </v>
      </c>
      <c r="F24" s="36"/>
      <c r="G24" s="36"/>
      <c r="H24" s="36"/>
      <c r="I24" s="141" t="s">
        <v>27</v>
      </c>
      <c r="J24" s="140" t="str">
        <f>IF('Rekapitulace stavby'!AN20="","",'Rekapitulace stavby'!AN20)</f>
        <v/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138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6" t="s">
        <v>33</v>
      </c>
      <c r="E26" s="36"/>
      <c r="F26" s="36"/>
      <c r="G26" s="36"/>
      <c r="H26" s="36"/>
      <c r="I26" s="138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138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8"/>
      <c r="E29" s="148"/>
      <c r="F29" s="148"/>
      <c r="G29" s="148"/>
      <c r="H29" s="148"/>
      <c r="I29" s="149"/>
      <c r="J29" s="148"/>
      <c r="K29" s="148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50" t="s">
        <v>34</v>
      </c>
      <c r="E30" s="36"/>
      <c r="F30" s="36"/>
      <c r="G30" s="36"/>
      <c r="H30" s="36"/>
      <c r="I30" s="138"/>
      <c r="J30" s="151">
        <f>ROUND(J123,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8"/>
      <c r="E31" s="148"/>
      <c r="F31" s="148"/>
      <c r="G31" s="148"/>
      <c r="H31" s="148"/>
      <c r="I31" s="149"/>
      <c r="J31" s="148"/>
      <c r="K31" s="148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2" t="s">
        <v>36</v>
      </c>
      <c r="G32" s="36"/>
      <c r="H32" s="36"/>
      <c r="I32" s="153" t="s">
        <v>35</v>
      </c>
      <c r="J32" s="152" t="s">
        <v>37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4" t="s">
        <v>38</v>
      </c>
      <c r="E33" s="136" t="s">
        <v>39</v>
      </c>
      <c r="F33" s="155">
        <f>ROUND((SUM(BE123:BE144)),  2)</f>
        <v>0</v>
      </c>
      <c r="G33" s="36"/>
      <c r="H33" s="36"/>
      <c r="I33" s="156">
        <v>0.20999999999999999</v>
      </c>
      <c r="J33" s="155">
        <f>ROUND(((SUM(BE123:BE144))*I33), 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6" t="s">
        <v>40</v>
      </c>
      <c r="F34" s="155">
        <f>ROUND((SUM(BF123:BF144)),  2)</f>
        <v>0</v>
      </c>
      <c r="G34" s="36"/>
      <c r="H34" s="36"/>
      <c r="I34" s="156">
        <v>0.14999999999999999</v>
      </c>
      <c r="J34" s="155">
        <f>ROUND(((SUM(BF123:BF144))*I34), 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6" t="s">
        <v>41</v>
      </c>
      <c r="F35" s="155">
        <f>ROUND((SUM(BG123:BG144)),  2)</f>
        <v>0</v>
      </c>
      <c r="G35" s="36"/>
      <c r="H35" s="36"/>
      <c r="I35" s="156">
        <v>0.20999999999999999</v>
      </c>
      <c r="J35" s="155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6" t="s">
        <v>42</v>
      </c>
      <c r="F36" s="155">
        <f>ROUND((SUM(BH123:BH144)),  2)</f>
        <v>0</v>
      </c>
      <c r="G36" s="36"/>
      <c r="H36" s="36"/>
      <c r="I36" s="156">
        <v>0.14999999999999999</v>
      </c>
      <c r="J36" s="155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6" t="s">
        <v>43</v>
      </c>
      <c r="F37" s="155">
        <f>ROUND((SUM(BI123:BI144)),  2)</f>
        <v>0</v>
      </c>
      <c r="G37" s="36"/>
      <c r="H37" s="36"/>
      <c r="I37" s="156">
        <v>0</v>
      </c>
      <c r="J37" s="155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138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62"/>
      <c r="J39" s="163">
        <f>SUM(J30:J37)</f>
        <v>0</v>
      </c>
      <c r="K39" s="164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138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I41" s="130"/>
      <c r="L41" s="18"/>
    </row>
    <row r="42" s="1" customFormat="1" ht="14.4" customHeight="1">
      <c r="B42" s="18"/>
      <c r="I42" s="130"/>
      <c r="L42" s="18"/>
    </row>
    <row r="43" s="1" customFormat="1" ht="14.4" customHeight="1">
      <c r="B43" s="18"/>
      <c r="I43" s="130"/>
      <c r="L43" s="18"/>
    </row>
    <row r="44" s="1" customFormat="1" ht="14.4" customHeight="1">
      <c r="B44" s="18"/>
      <c r="I44" s="130"/>
      <c r="L44" s="18"/>
    </row>
    <row r="45" s="1" customFormat="1" ht="14.4" customHeight="1">
      <c r="B45" s="18"/>
      <c r="I45" s="130"/>
      <c r="L45" s="18"/>
    </row>
    <row r="46" s="1" customFormat="1" ht="14.4" customHeight="1">
      <c r="B46" s="18"/>
      <c r="I46" s="130"/>
      <c r="L46" s="18"/>
    </row>
    <row r="47" s="1" customFormat="1" ht="14.4" customHeight="1">
      <c r="B47" s="18"/>
      <c r="I47" s="130"/>
      <c r="L47" s="18"/>
    </row>
    <row r="48" s="1" customFormat="1" ht="14.4" customHeight="1">
      <c r="B48" s="18"/>
      <c r="I48" s="130"/>
      <c r="L48" s="18"/>
    </row>
    <row r="49" s="1" customFormat="1" ht="14.4" customHeight="1">
      <c r="B49" s="18"/>
      <c r="I49" s="130"/>
      <c r="L49" s="18"/>
    </row>
    <row r="50" s="2" customFormat="1" ht="14.4" customHeight="1">
      <c r="B50" s="61"/>
      <c r="D50" s="165" t="s">
        <v>47</v>
      </c>
      <c r="E50" s="166"/>
      <c r="F50" s="166"/>
      <c r="G50" s="165" t="s">
        <v>48</v>
      </c>
      <c r="H50" s="166"/>
      <c r="I50" s="167"/>
      <c r="J50" s="166"/>
      <c r="K50" s="166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8" t="s">
        <v>49</v>
      </c>
      <c r="E61" s="169"/>
      <c r="F61" s="170" t="s">
        <v>50</v>
      </c>
      <c r="G61" s="168" t="s">
        <v>49</v>
      </c>
      <c r="H61" s="169"/>
      <c r="I61" s="171"/>
      <c r="J61" s="172" t="s">
        <v>50</v>
      </c>
      <c r="K61" s="169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5" t="s">
        <v>51</v>
      </c>
      <c r="E65" s="173"/>
      <c r="F65" s="173"/>
      <c r="G65" s="165" t="s">
        <v>52</v>
      </c>
      <c r="H65" s="173"/>
      <c r="I65" s="174"/>
      <c r="J65" s="173"/>
      <c r="K65" s="173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8" t="s">
        <v>49</v>
      </c>
      <c r="E76" s="169"/>
      <c r="F76" s="170" t="s">
        <v>50</v>
      </c>
      <c r="G76" s="168" t="s">
        <v>49</v>
      </c>
      <c r="H76" s="169"/>
      <c r="I76" s="171"/>
      <c r="J76" s="172" t="s">
        <v>50</v>
      </c>
      <c r="K76" s="169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75"/>
      <c r="C77" s="176"/>
      <c r="D77" s="176"/>
      <c r="E77" s="176"/>
      <c r="F77" s="176"/>
      <c r="G77" s="176"/>
      <c r="H77" s="176"/>
      <c r="I77" s="177"/>
      <c r="J77" s="176"/>
      <c r="K77" s="176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8"/>
      <c r="C81" s="179"/>
      <c r="D81" s="179"/>
      <c r="E81" s="179"/>
      <c r="F81" s="179"/>
      <c r="G81" s="179"/>
      <c r="H81" s="179"/>
      <c r="I81" s="180"/>
      <c r="J81" s="179"/>
      <c r="K81" s="179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87</v>
      </c>
      <c r="D82" s="38"/>
      <c r="E82" s="38"/>
      <c r="F82" s="38"/>
      <c r="G82" s="38"/>
      <c r="H82" s="38"/>
      <c r="I82" s="1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1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1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181" t="str">
        <f>E7</f>
        <v>Dobříš - výměna sportovních povrchů v areálu ZŠ</v>
      </c>
      <c r="F85" s="30"/>
      <c r="G85" s="30"/>
      <c r="H85" s="30"/>
      <c r="I85" s="1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85</v>
      </c>
      <c r="D86" s="38"/>
      <c r="E86" s="38"/>
      <c r="F86" s="38"/>
      <c r="G86" s="38"/>
      <c r="H86" s="38"/>
      <c r="I86" s="1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1 - Výměna sportovních povrchů</v>
      </c>
      <c r="F87" s="38"/>
      <c r="G87" s="38"/>
      <c r="H87" s="38"/>
      <c r="I87" s="1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1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 xml:space="preserve"> </v>
      </c>
      <c r="G89" s="38"/>
      <c r="H89" s="38"/>
      <c r="I89" s="141" t="s">
        <v>22</v>
      </c>
      <c r="J89" s="77" t="str">
        <f>IF(J12="","",J12)</f>
        <v>19. 3. 2020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1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8"/>
      <c r="E91" s="38"/>
      <c r="F91" s="25" t="str">
        <f>E15</f>
        <v>Město Dobříš, Mírové náměsti č.p. 119</v>
      </c>
      <c r="G91" s="38"/>
      <c r="H91" s="38"/>
      <c r="I91" s="141" t="s">
        <v>30</v>
      </c>
      <c r="J91" s="34" t="str">
        <f>E21</f>
        <v xml:space="preserve"> 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141" t="s">
        <v>32</v>
      </c>
      <c r="J92" s="34" t="str">
        <f>E24</f>
        <v xml:space="preserve"> 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1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82" t="s">
        <v>88</v>
      </c>
      <c r="D94" s="183"/>
      <c r="E94" s="183"/>
      <c r="F94" s="183"/>
      <c r="G94" s="183"/>
      <c r="H94" s="183"/>
      <c r="I94" s="184"/>
      <c r="J94" s="185" t="s">
        <v>89</v>
      </c>
      <c r="K94" s="183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1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86" t="s">
        <v>90</v>
      </c>
      <c r="D96" s="38"/>
      <c r="E96" s="38"/>
      <c r="F96" s="38"/>
      <c r="G96" s="38"/>
      <c r="H96" s="38"/>
      <c r="I96" s="138"/>
      <c r="J96" s="108">
        <f>J123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91</v>
      </c>
    </row>
    <row r="97" s="9" customFormat="1" ht="24.96" customHeight="1">
      <c r="A97" s="9"/>
      <c r="B97" s="187"/>
      <c r="C97" s="188"/>
      <c r="D97" s="189" t="s">
        <v>92</v>
      </c>
      <c r="E97" s="190"/>
      <c r="F97" s="190"/>
      <c r="G97" s="190"/>
      <c r="H97" s="190"/>
      <c r="I97" s="191"/>
      <c r="J97" s="192">
        <f>J124</f>
        <v>0</v>
      </c>
      <c r="K97" s="188"/>
      <c r="L97" s="19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4"/>
      <c r="C98" s="195"/>
      <c r="D98" s="196" t="s">
        <v>93</v>
      </c>
      <c r="E98" s="197"/>
      <c r="F98" s="197"/>
      <c r="G98" s="197"/>
      <c r="H98" s="197"/>
      <c r="I98" s="198"/>
      <c r="J98" s="199">
        <f>J125</f>
        <v>0</v>
      </c>
      <c r="K98" s="195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95"/>
      <c r="D99" s="196" t="s">
        <v>94</v>
      </c>
      <c r="E99" s="197"/>
      <c r="F99" s="197"/>
      <c r="G99" s="197"/>
      <c r="H99" s="197"/>
      <c r="I99" s="198"/>
      <c r="J99" s="199">
        <f>J129</f>
        <v>0</v>
      </c>
      <c r="K99" s="195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95"/>
      <c r="D100" s="196" t="s">
        <v>95</v>
      </c>
      <c r="E100" s="197"/>
      <c r="F100" s="197"/>
      <c r="G100" s="197"/>
      <c r="H100" s="197"/>
      <c r="I100" s="198"/>
      <c r="J100" s="199">
        <f>J133</f>
        <v>0</v>
      </c>
      <c r="K100" s="19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95"/>
      <c r="D101" s="196" t="s">
        <v>96</v>
      </c>
      <c r="E101" s="197"/>
      <c r="F101" s="197"/>
      <c r="G101" s="197"/>
      <c r="H101" s="197"/>
      <c r="I101" s="198"/>
      <c r="J101" s="199">
        <f>J136</f>
        <v>0</v>
      </c>
      <c r="K101" s="195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7"/>
      <c r="C102" s="188"/>
      <c r="D102" s="189" t="s">
        <v>97</v>
      </c>
      <c r="E102" s="190"/>
      <c r="F102" s="190"/>
      <c r="G102" s="190"/>
      <c r="H102" s="190"/>
      <c r="I102" s="191"/>
      <c r="J102" s="192">
        <f>J142</f>
        <v>0</v>
      </c>
      <c r="K102" s="188"/>
      <c r="L102" s="19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4"/>
      <c r="C103" s="195"/>
      <c r="D103" s="196" t="s">
        <v>98</v>
      </c>
      <c r="E103" s="197"/>
      <c r="F103" s="197"/>
      <c r="G103" s="197"/>
      <c r="H103" s="197"/>
      <c r="I103" s="198"/>
      <c r="J103" s="199">
        <f>J143</f>
        <v>0</v>
      </c>
      <c r="K103" s="195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6"/>
      <c r="B104" s="37"/>
      <c r="C104" s="38"/>
      <c r="D104" s="38"/>
      <c r="E104" s="38"/>
      <c r="F104" s="38"/>
      <c r="G104" s="38"/>
      <c r="H104" s="38"/>
      <c r="I104" s="138"/>
      <c r="J104" s="38"/>
      <c r="K104" s="38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64"/>
      <c r="C105" s="65"/>
      <c r="D105" s="65"/>
      <c r="E105" s="65"/>
      <c r="F105" s="65"/>
      <c r="G105" s="65"/>
      <c r="H105" s="65"/>
      <c r="I105" s="177"/>
      <c r="J105" s="65"/>
      <c r="K105" s="65"/>
      <c r="L105" s="61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6"/>
      <c r="C109" s="67"/>
      <c r="D109" s="67"/>
      <c r="E109" s="67"/>
      <c r="F109" s="67"/>
      <c r="G109" s="67"/>
      <c r="H109" s="67"/>
      <c r="I109" s="180"/>
      <c r="J109" s="67"/>
      <c r="K109" s="67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99</v>
      </c>
      <c r="D110" s="38"/>
      <c r="E110" s="38"/>
      <c r="F110" s="38"/>
      <c r="G110" s="38"/>
      <c r="H110" s="38"/>
      <c r="I110" s="1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1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8"/>
      <c r="E112" s="38"/>
      <c r="F112" s="38"/>
      <c r="G112" s="38"/>
      <c r="H112" s="38"/>
      <c r="I112" s="1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8"/>
      <c r="D113" s="38"/>
      <c r="E113" s="181" t="str">
        <f>E7</f>
        <v>Dobříš - výměna sportovních povrchů v areálu ZŠ</v>
      </c>
      <c r="F113" s="30"/>
      <c r="G113" s="30"/>
      <c r="H113" s="30"/>
      <c r="I113" s="1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85</v>
      </c>
      <c r="D114" s="38"/>
      <c r="E114" s="38"/>
      <c r="F114" s="38"/>
      <c r="G114" s="38"/>
      <c r="H114" s="38"/>
      <c r="I114" s="138"/>
      <c r="J114" s="38"/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8"/>
      <c r="D115" s="38"/>
      <c r="E115" s="74" t="str">
        <f>E9</f>
        <v>1 - Výměna sportovních povrchů</v>
      </c>
      <c r="F115" s="38"/>
      <c r="G115" s="38"/>
      <c r="H115" s="38"/>
      <c r="I115" s="1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8"/>
      <c r="D116" s="38"/>
      <c r="E116" s="38"/>
      <c r="F116" s="38"/>
      <c r="G116" s="38"/>
      <c r="H116" s="38"/>
      <c r="I116" s="1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8"/>
      <c r="E117" s="38"/>
      <c r="F117" s="25" t="str">
        <f>F12</f>
        <v xml:space="preserve"> </v>
      </c>
      <c r="G117" s="38"/>
      <c r="H117" s="38"/>
      <c r="I117" s="141" t="s">
        <v>22</v>
      </c>
      <c r="J117" s="77" t="str">
        <f>IF(J12="","",J12)</f>
        <v>19. 3. 2020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1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8"/>
      <c r="E119" s="38"/>
      <c r="F119" s="25" t="str">
        <f>E15</f>
        <v>Město Dobříš, Mírové náměsti č.p. 119</v>
      </c>
      <c r="G119" s="38"/>
      <c r="H119" s="38"/>
      <c r="I119" s="141" t="s">
        <v>30</v>
      </c>
      <c r="J119" s="34" t="str">
        <f>E21</f>
        <v xml:space="preserve"> </v>
      </c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28</v>
      </c>
      <c r="D120" s="38"/>
      <c r="E120" s="38"/>
      <c r="F120" s="25" t="str">
        <f>IF(E18="","",E18)</f>
        <v>Vyplň údaj</v>
      </c>
      <c r="G120" s="38"/>
      <c r="H120" s="38"/>
      <c r="I120" s="141" t="s">
        <v>32</v>
      </c>
      <c r="J120" s="34" t="str">
        <f>E24</f>
        <v xml:space="preserve"> </v>
      </c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8"/>
      <c r="D121" s="38"/>
      <c r="E121" s="38"/>
      <c r="F121" s="38"/>
      <c r="G121" s="38"/>
      <c r="H121" s="38"/>
      <c r="I121" s="1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201"/>
      <c r="B122" s="202"/>
      <c r="C122" s="203" t="s">
        <v>100</v>
      </c>
      <c r="D122" s="204" t="s">
        <v>59</v>
      </c>
      <c r="E122" s="204" t="s">
        <v>55</v>
      </c>
      <c r="F122" s="204" t="s">
        <v>56</v>
      </c>
      <c r="G122" s="204" t="s">
        <v>101</v>
      </c>
      <c r="H122" s="204" t="s">
        <v>102</v>
      </c>
      <c r="I122" s="205" t="s">
        <v>103</v>
      </c>
      <c r="J122" s="204" t="s">
        <v>89</v>
      </c>
      <c r="K122" s="206" t="s">
        <v>104</v>
      </c>
      <c r="L122" s="207"/>
      <c r="M122" s="98" t="s">
        <v>1</v>
      </c>
      <c r="N122" s="99" t="s">
        <v>38</v>
      </c>
      <c r="O122" s="99" t="s">
        <v>105</v>
      </c>
      <c r="P122" s="99" t="s">
        <v>106</v>
      </c>
      <c r="Q122" s="99" t="s">
        <v>107</v>
      </c>
      <c r="R122" s="99" t="s">
        <v>108</v>
      </c>
      <c r="S122" s="99" t="s">
        <v>109</v>
      </c>
      <c r="T122" s="100" t="s">
        <v>110</v>
      </c>
      <c r="U122" s="201"/>
      <c r="V122" s="201"/>
      <c r="W122" s="201"/>
      <c r="X122" s="201"/>
      <c r="Y122" s="201"/>
      <c r="Z122" s="201"/>
      <c r="AA122" s="201"/>
      <c r="AB122" s="201"/>
      <c r="AC122" s="201"/>
      <c r="AD122" s="201"/>
      <c r="AE122" s="201"/>
    </row>
    <row r="123" s="2" customFormat="1" ht="22.8" customHeight="1">
      <c r="A123" s="36"/>
      <c r="B123" s="37"/>
      <c r="C123" s="105" t="s">
        <v>111</v>
      </c>
      <c r="D123" s="38"/>
      <c r="E123" s="38"/>
      <c r="F123" s="38"/>
      <c r="G123" s="38"/>
      <c r="H123" s="38"/>
      <c r="I123" s="138"/>
      <c r="J123" s="208">
        <f>BK123</f>
        <v>0</v>
      </c>
      <c r="K123" s="38"/>
      <c r="L123" s="42"/>
      <c r="M123" s="101"/>
      <c r="N123" s="209"/>
      <c r="O123" s="102"/>
      <c r="P123" s="210">
        <f>P124+P142</f>
        <v>0</v>
      </c>
      <c r="Q123" s="102"/>
      <c r="R123" s="210">
        <f>R124+R142</f>
        <v>135.827</v>
      </c>
      <c r="S123" s="102"/>
      <c r="T123" s="211">
        <f>T124+T142</f>
        <v>145.267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73</v>
      </c>
      <c r="AU123" s="15" t="s">
        <v>91</v>
      </c>
      <c r="BK123" s="212">
        <f>BK124+BK142</f>
        <v>0</v>
      </c>
    </row>
    <row r="124" s="12" customFormat="1" ht="25.92" customHeight="1">
      <c r="A124" s="12"/>
      <c r="B124" s="213"/>
      <c r="C124" s="214"/>
      <c r="D124" s="215" t="s">
        <v>73</v>
      </c>
      <c r="E124" s="216" t="s">
        <v>112</v>
      </c>
      <c r="F124" s="216" t="s">
        <v>113</v>
      </c>
      <c r="G124" s="214"/>
      <c r="H124" s="214"/>
      <c r="I124" s="217"/>
      <c r="J124" s="218">
        <f>BK124</f>
        <v>0</v>
      </c>
      <c r="K124" s="214"/>
      <c r="L124" s="219"/>
      <c r="M124" s="220"/>
      <c r="N124" s="221"/>
      <c r="O124" s="221"/>
      <c r="P124" s="222">
        <f>P125+P129+P133+P136</f>
        <v>0</v>
      </c>
      <c r="Q124" s="221"/>
      <c r="R124" s="222">
        <f>R125+R129+R133+R136</f>
        <v>135.827</v>
      </c>
      <c r="S124" s="221"/>
      <c r="T124" s="223">
        <f>T125+T129+T133+T136</f>
        <v>145.267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4" t="s">
        <v>79</v>
      </c>
      <c r="AT124" s="225" t="s">
        <v>73</v>
      </c>
      <c r="AU124" s="225" t="s">
        <v>74</v>
      </c>
      <c r="AY124" s="224" t="s">
        <v>114</v>
      </c>
      <c r="BK124" s="226">
        <f>BK125+BK129+BK133+BK136</f>
        <v>0</v>
      </c>
    </row>
    <row r="125" s="12" customFormat="1" ht="22.8" customHeight="1">
      <c r="A125" s="12"/>
      <c r="B125" s="213"/>
      <c r="C125" s="214"/>
      <c r="D125" s="215" t="s">
        <v>73</v>
      </c>
      <c r="E125" s="227" t="s">
        <v>79</v>
      </c>
      <c r="F125" s="227" t="s">
        <v>115</v>
      </c>
      <c r="G125" s="214"/>
      <c r="H125" s="214"/>
      <c r="I125" s="217"/>
      <c r="J125" s="228">
        <f>BK125</f>
        <v>0</v>
      </c>
      <c r="K125" s="214"/>
      <c r="L125" s="219"/>
      <c r="M125" s="220"/>
      <c r="N125" s="221"/>
      <c r="O125" s="221"/>
      <c r="P125" s="222">
        <f>SUM(P126:P128)</f>
        <v>0</v>
      </c>
      <c r="Q125" s="221"/>
      <c r="R125" s="222">
        <f>SUM(R126:R128)</f>
        <v>0</v>
      </c>
      <c r="S125" s="221"/>
      <c r="T125" s="223">
        <f>SUM(T126:T128)</f>
        <v>121.21900000000001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79</v>
      </c>
      <c r="AT125" s="225" t="s">
        <v>73</v>
      </c>
      <c r="AU125" s="225" t="s">
        <v>79</v>
      </c>
      <c r="AY125" s="224" t="s">
        <v>114</v>
      </c>
      <c r="BK125" s="226">
        <f>SUM(BK126:BK128)</f>
        <v>0</v>
      </c>
    </row>
    <row r="126" s="2" customFormat="1" ht="21.75" customHeight="1">
      <c r="A126" s="36"/>
      <c r="B126" s="37"/>
      <c r="C126" s="229" t="s">
        <v>79</v>
      </c>
      <c r="D126" s="229" t="s">
        <v>116</v>
      </c>
      <c r="E126" s="230" t="s">
        <v>117</v>
      </c>
      <c r="F126" s="231" t="s">
        <v>118</v>
      </c>
      <c r="G126" s="232" t="s">
        <v>119</v>
      </c>
      <c r="H126" s="233">
        <v>758</v>
      </c>
      <c r="I126" s="234"/>
      <c r="J126" s="235">
        <f>ROUND(I126*H126,2)</f>
        <v>0</v>
      </c>
      <c r="K126" s="231" t="s">
        <v>120</v>
      </c>
      <c r="L126" s="42"/>
      <c r="M126" s="236" t="s">
        <v>1</v>
      </c>
      <c r="N126" s="237" t="s">
        <v>39</v>
      </c>
      <c r="O126" s="89"/>
      <c r="P126" s="238">
        <f>O126*H126</f>
        <v>0</v>
      </c>
      <c r="Q126" s="238">
        <v>0</v>
      </c>
      <c r="R126" s="238">
        <f>Q126*H126</f>
        <v>0</v>
      </c>
      <c r="S126" s="238">
        <v>0.017999999999999999</v>
      </c>
      <c r="T126" s="239">
        <f>S126*H126</f>
        <v>13.643999999999998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40" t="s">
        <v>121</v>
      </c>
      <c r="AT126" s="240" t="s">
        <v>116</v>
      </c>
      <c r="AU126" s="240" t="s">
        <v>83</v>
      </c>
      <c r="AY126" s="15" t="s">
        <v>114</v>
      </c>
      <c r="BE126" s="241">
        <f>IF(N126="základní",J126,0)</f>
        <v>0</v>
      </c>
      <c r="BF126" s="241">
        <f>IF(N126="snížená",J126,0)</f>
        <v>0</v>
      </c>
      <c r="BG126" s="241">
        <f>IF(N126="zákl. přenesená",J126,0)</f>
        <v>0</v>
      </c>
      <c r="BH126" s="241">
        <f>IF(N126="sníž. přenesená",J126,0)</f>
        <v>0</v>
      </c>
      <c r="BI126" s="241">
        <f>IF(N126="nulová",J126,0)</f>
        <v>0</v>
      </c>
      <c r="BJ126" s="15" t="s">
        <v>79</v>
      </c>
      <c r="BK126" s="241">
        <f>ROUND(I126*H126,2)</f>
        <v>0</v>
      </c>
      <c r="BL126" s="15" t="s">
        <v>121</v>
      </c>
      <c r="BM126" s="240" t="s">
        <v>122</v>
      </c>
    </row>
    <row r="127" s="2" customFormat="1" ht="21.75" customHeight="1">
      <c r="A127" s="36"/>
      <c r="B127" s="37"/>
      <c r="C127" s="229" t="s">
        <v>83</v>
      </c>
      <c r="D127" s="229" t="s">
        <v>116</v>
      </c>
      <c r="E127" s="230" t="s">
        <v>123</v>
      </c>
      <c r="F127" s="231" t="s">
        <v>124</v>
      </c>
      <c r="G127" s="232" t="s">
        <v>119</v>
      </c>
      <c r="H127" s="233">
        <v>1860</v>
      </c>
      <c r="I127" s="234"/>
      <c r="J127" s="235">
        <f>ROUND(I127*H127,2)</f>
        <v>0</v>
      </c>
      <c r="K127" s="231" t="s">
        <v>120</v>
      </c>
      <c r="L127" s="42"/>
      <c r="M127" s="236" t="s">
        <v>1</v>
      </c>
      <c r="N127" s="237" t="s">
        <v>39</v>
      </c>
      <c r="O127" s="89"/>
      <c r="P127" s="238">
        <f>O127*H127</f>
        <v>0</v>
      </c>
      <c r="Q127" s="238">
        <v>0</v>
      </c>
      <c r="R127" s="238">
        <f>Q127*H127</f>
        <v>0</v>
      </c>
      <c r="S127" s="238">
        <v>0.032000000000000001</v>
      </c>
      <c r="T127" s="239">
        <f>S127*H127</f>
        <v>59.520000000000003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40" t="s">
        <v>121</v>
      </c>
      <c r="AT127" s="240" t="s">
        <v>116</v>
      </c>
      <c r="AU127" s="240" t="s">
        <v>83</v>
      </c>
      <c r="AY127" s="15" t="s">
        <v>114</v>
      </c>
      <c r="BE127" s="241">
        <f>IF(N127="základní",J127,0)</f>
        <v>0</v>
      </c>
      <c r="BF127" s="241">
        <f>IF(N127="snížená",J127,0)</f>
        <v>0</v>
      </c>
      <c r="BG127" s="241">
        <f>IF(N127="zákl. přenesená",J127,0)</f>
        <v>0</v>
      </c>
      <c r="BH127" s="241">
        <f>IF(N127="sníž. přenesená",J127,0)</f>
        <v>0</v>
      </c>
      <c r="BI127" s="241">
        <f>IF(N127="nulová",J127,0)</f>
        <v>0</v>
      </c>
      <c r="BJ127" s="15" t="s">
        <v>79</v>
      </c>
      <c r="BK127" s="241">
        <f>ROUND(I127*H127,2)</f>
        <v>0</v>
      </c>
      <c r="BL127" s="15" t="s">
        <v>121</v>
      </c>
      <c r="BM127" s="240" t="s">
        <v>125</v>
      </c>
    </row>
    <row r="128" s="2" customFormat="1" ht="16.5" customHeight="1">
      <c r="A128" s="36"/>
      <c r="B128" s="37"/>
      <c r="C128" s="229" t="s">
        <v>126</v>
      </c>
      <c r="D128" s="229" t="s">
        <v>116</v>
      </c>
      <c r="E128" s="230" t="s">
        <v>127</v>
      </c>
      <c r="F128" s="231" t="s">
        <v>128</v>
      </c>
      <c r="G128" s="232" t="s">
        <v>119</v>
      </c>
      <c r="H128" s="233">
        <v>1373</v>
      </c>
      <c r="I128" s="234"/>
      <c r="J128" s="235">
        <f>ROUND(I128*H128,2)</f>
        <v>0</v>
      </c>
      <c r="K128" s="231" t="s">
        <v>1</v>
      </c>
      <c r="L128" s="42"/>
      <c r="M128" s="236" t="s">
        <v>1</v>
      </c>
      <c r="N128" s="237" t="s">
        <v>39</v>
      </c>
      <c r="O128" s="89"/>
      <c r="P128" s="238">
        <f>O128*H128</f>
        <v>0</v>
      </c>
      <c r="Q128" s="238">
        <v>0</v>
      </c>
      <c r="R128" s="238">
        <f>Q128*H128</f>
        <v>0</v>
      </c>
      <c r="S128" s="238">
        <v>0.035000000000000003</v>
      </c>
      <c r="T128" s="239">
        <f>S128*H128</f>
        <v>48.055000000000007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40" t="s">
        <v>121</v>
      </c>
      <c r="AT128" s="240" t="s">
        <v>116</v>
      </c>
      <c r="AU128" s="240" t="s">
        <v>83</v>
      </c>
      <c r="AY128" s="15" t="s">
        <v>114</v>
      </c>
      <c r="BE128" s="241">
        <f>IF(N128="základní",J128,0)</f>
        <v>0</v>
      </c>
      <c r="BF128" s="241">
        <f>IF(N128="snížená",J128,0)</f>
        <v>0</v>
      </c>
      <c r="BG128" s="241">
        <f>IF(N128="zákl. přenesená",J128,0)</f>
        <v>0</v>
      </c>
      <c r="BH128" s="241">
        <f>IF(N128="sníž. přenesená",J128,0)</f>
        <v>0</v>
      </c>
      <c r="BI128" s="241">
        <f>IF(N128="nulová",J128,0)</f>
        <v>0</v>
      </c>
      <c r="BJ128" s="15" t="s">
        <v>79</v>
      </c>
      <c r="BK128" s="241">
        <f>ROUND(I128*H128,2)</f>
        <v>0</v>
      </c>
      <c r="BL128" s="15" t="s">
        <v>121</v>
      </c>
      <c r="BM128" s="240" t="s">
        <v>129</v>
      </c>
    </row>
    <row r="129" s="12" customFormat="1" ht="22.8" customHeight="1">
      <c r="A129" s="12"/>
      <c r="B129" s="213"/>
      <c r="C129" s="214"/>
      <c r="D129" s="215" t="s">
        <v>73</v>
      </c>
      <c r="E129" s="227" t="s">
        <v>130</v>
      </c>
      <c r="F129" s="227" t="s">
        <v>131</v>
      </c>
      <c r="G129" s="214"/>
      <c r="H129" s="214"/>
      <c r="I129" s="217"/>
      <c r="J129" s="228">
        <f>BK129</f>
        <v>0</v>
      </c>
      <c r="K129" s="214"/>
      <c r="L129" s="219"/>
      <c r="M129" s="220"/>
      <c r="N129" s="221"/>
      <c r="O129" s="221"/>
      <c r="P129" s="222">
        <f>SUM(P130:P132)</f>
        <v>0</v>
      </c>
      <c r="Q129" s="221"/>
      <c r="R129" s="222">
        <f>SUM(R130:R132)</f>
        <v>111.779</v>
      </c>
      <c r="S129" s="221"/>
      <c r="T129" s="223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79</v>
      </c>
      <c r="AT129" s="225" t="s">
        <v>73</v>
      </c>
      <c r="AU129" s="225" t="s">
        <v>79</v>
      </c>
      <c r="AY129" s="224" t="s">
        <v>114</v>
      </c>
      <c r="BK129" s="226">
        <f>SUM(BK130:BK132)</f>
        <v>0</v>
      </c>
    </row>
    <row r="130" s="2" customFormat="1" ht="16.5" customHeight="1">
      <c r="A130" s="36"/>
      <c r="B130" s="37"/>
      <c r="C130" s="229" t="s">
        <v>132</v>
      </c>
      <c r="D130" s="229" t="s">
        <v>116</v>
      </c>
      <c r="E130" s="230" t="s">
        <v>133</v>
      </c>
      <c r="F130" s="231" t="s">
        <v>134</v>
      </c>
      <c r="G130" s="232" t="s">
        <v>119</v>
      </c>
      <c r="H130" s="233">
        <v>758</v>
      </c>
      <c r="I130" s="234"/>
      <c r="J130" s="235">
        <f>ROUND(I130*H130,2)</f>
        <v>0</v>
      </c>
      <c r="K130" s="231" t="s">
        <v>1</v>
      </c>
      <c r="L130" s="42"/>
      <c r="M130" s="236" t="s">
        <v>1</v>
      </c>
      <c r="N130" s="237" t="s">
        <v>39</v>
      </c>
      <c r="O130" s="89"/>
      <c r="P130" s="238">
        <f>O130*H130</f>
        <v>0</v>
      </c>
      <c r="Q130" s="238">
        <v>0.0080000000000000002</v>
      </c>
      <c r="R130" s="238">
        <f>Q130*H130</f>
        <v>6.0640000000000001</v>
      </c>
      <c r="S130" s="238">
        <v>0</v>
      </c>
      <c r="T130" s="23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40" t="s">
        <v>121</v>
      </c>
      <c r="AT130" s="240" t="s">
        <v>116</v>
      </c>
      <c r="AU130" s="240" t="s">
        <v>83</v>
      </c>
      <c r="AY130" s="15" t="s">
        <v>114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5" t="s">
        <v>79</v>
      </c>
      <c r="BK130" s="241">
        <f>ROUND(I130*H130,2)</f>
        <v>0</v>
      </c>
      <c r="BL130" s="15" t="s">
        <v>121</v>
      </c>
      <c r="BM130" s="240" t="s">
        <v>135</v>
      </c>
    </row>
    <row r="131" s="2" customFormat="1" ht="21.75" customHeight="1">
      <c r="A131" s="36"/>
      <c r="B131" s="37"/>
      <c r="C131" s="229" t="s">
        <v>130</v>
      </c>
      <c r="D131" s="229" t="s">
        <v>116</v>
      </c>
      <c r="E131" s="230" t="s">
        <v>136</v>
      </c>
      <c r="F131" s="231" t="s">
        <v>137</v>
      </c>
      <c r="G131" s="232" t="s">
        <v>119</v>
      </c>
      <c r="H131" s="233">
        <v>1860</v>
      </c>
      <c r="I131" s="234"/>
      <c r="J131" s="235">
        <f>ROUND(I131*H131,2)</f>
        <v>0</v>
      </c>
      <c r="K131" s="231" t="s">
        <v>1</v>
      </c>
      <c r="L131" s="42"/>
      <c r="M131" s="236" t="s">
        <v>1</v>
      </c>
      <c r="N131" s="237" t="s">
        <v>39</v>
      </c>
      <c r="O131" s="89"/>
      <c r="P131" s="238">
        <f>O131*H131</f>
        <v>0</v>
      </c>
      <c r="Q131" s="238">
        <v>0.031</v>
      </c>
      <c r="R131" s="238">
        <f>Q131*H131</f>
        <v>57.659999999999997</v>
      </c>
      <c r="S131" s="238">
        <v>0</v>
      </c>
      <c r="T131" s="23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40" t="s">
        <v>121</v>
      </c>
      <c r="AT131" s="240" t="s">
        <v>116</v>
      </c>
      <c r="AU131" s="240" t="s">
        <v>83</v>
      </c>
      <c r="AY131" s="15" t="s">
        <v>114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5" t="s">
        <v>79</v>
      </c>
      <c r="BK131" s="241">
        <f>ROUND(I131*H131,2)</f>
        <v>0</v>
      </c>
      <c r="BL131" s="15" t="s">
        <v>121</v>
      </c>
      <c r="BM131" s="240" t="s">
        <v>138</v>
      </c>
    </row>
    <row r="132" s="2" customFormat="1" ht="16.5" customHeight="1">
      <c r="A132" s="36"/>
      <c r="B132" s="37"/>
      <c r="C132" s="229" t="s">
        <v>139</v>
      </c>
      <c r="D132" s="229" t="s">
        <v>116</v>
      </c>
      <c r="E132" s="230" t="s">
        <v>140</v>
      </c>
      <c r="F132" s="231" t="s">
        <v>141</v>
      </c>
      <c r="G132" s="232" t="s">
        <v>119</v>
      </c>
      <c r="H132" s="233">
        <v>1373</v>
      </c>
      <c r="I132" s="234"/>
      <c r="J132" s="235">
        <f>ROUND(I132*H132,2)</f>
        <v>0</v>
      </c>
      <c r="K132" s="231" t="s">
        <v>1</v>
      </c>
      <c r="L132" s="42"/>
      <c r="M132" s="236" t="s">
        <v>1</v>
      </c>
      <c r="N132" s="237" t="s">
        <v>39</v>
      </c>
      <c r="O132" s="89"/>
      <c r="P132" s="238">
        <f>O132*H132</f>
        <v>0</v>
      </c>
      <c r="Q132" s="238">
        <v>0.035000000000000003</v>
      </c>
      <c r="R132" s="238">
        <f>Q132*H132</f>
        <v>48.055000000000007</v>
      </c>
      <c r="S132" s="238">
        <v>0</v>
      </c>
      <c r="T132" s="23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40" t="s">
        <v>121</v>
      </c>
      <c r="AT132" s="240" t="s">
        <v>116</v>
      </c>
      <c r="AU132" s="240" t="s">
        <v>83</v>
      </c>
      <c r="AY132" s="15" t="s">
        <v>114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5" t="s">
        <v>79</v>
      </c>
      <c r="BK132" s="241">
        <f>ROUND(I132*H132,2)</f>
        <v>0</v>
      </c>
      <c r="BL132" s="15" t="s">
        <v>121</v>
      </c>
      <c r="BM132" s="240" t="s">
        <v>142</v>
      </c>
    </row>
    <row r="133" s="12" customFormat="1" ht="22.8" customHeight="1">
      <c r="A133" s="12"/>
      <c r="B133" s="213"/>
      <c r="C133" s="214"/>
      <c r="D133" s="215" t="s">
        <v>73</v>
      </c>
      <c r="E133" s="227" t="s">
        <v>143</v>
      </c>
      <c r="F133" s="227" t="s">
        <v>144</v>
      </c>
      <c r="G133" s="214"/>
      <c r="H133" s="214"/>
      <c r="I133" s="217"/>
      <c r="J133" s="228">
        <f>BK133</f>
        <v>0</v>
      </c>
      <c r="K133" s="214"/>
      <c r="L133" s="219"/>
      <c r="M133" s="220"/>
      <c r="N133" s="221"/>
      <c r="O133" s="221"/>
      <c r="P133" s="222">
        <f>SUM(P134:P135)</f>
        <v>0</v>
      </c>
      <c r="Q133" s="221"/>
      <c r="R133" s="222">
        <f>SUM(R134:R135)</f>
        <v>24.047999999999998</v>
      </c>
      <c r="S133" s="221"/>
      <c r="T133" s="223">
        <f>SUM(T134:T135)</f>
        <v>24.047999999999998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79</v>
      </c>
      <c r="AT133" s="225" t="s">
        <v>73</v>
      </c>
      <c r="AU133" s="225" t="s">
        <v>79</v>
      </c>
      <c r="AY133" s="224" t="s">
        <v>114</v>
      </c>
      <c r="BK133" s="226">
        <f>SUM(BK134:BK135)</f>
        <v>0</v>
      </c>
    </row>
    <row r="134" s="2" customFormat="1" ht="16.5" customHeight="1">
      <c r="A134" s="36"/>
      <c r="B134" s="37"/>
      <c r="C134" s="229" t="s">
        <v>145</v>
      </c>
      <c r="D134" s="229" t="s">
        <v>116</v>
      </c>
      <c r="E134" s="230" t="s">
        <v>146</v>
      </c>
      <c r="F134" s="231" t="s">
        <v>147</v>
      </c>
      <c r="G134" s="232" t="s">
        <v>148</v>
      </c>
      <c r="H134" s="233">
        <v>14.4</v>
      </c>
      <c r="I134" s="234"/>
      <c r="J134" s="235">
        <f>ROUND(I134*H134,2)</f>
        <v>0</v>
      </c>
      <c r="K134" s="231" t="s">
        <v>120</v>
      </c>
      <c r="L134" s="42"/>
      <c r="M134" s="236" t="s">
        <v>1</v>
      </c>
      <c r="N134" s="237" t="s">
        <v>39</v>
      </c>
      <c r="O134" s="89"/>
      <c r="P134" s="238">
        <f>O134*H134</f>
        <v>0</v>
      </c>
      <c r="Q134" s="238">
        <v>1.6699999999999999</v>
      </c>
      <c r="R134" s="238">
        <f>Q134*H134</f>
        <v>24.047999999999998</v>
      </c>
      <c r="S134" s="238">
        <v>1.6699999999999999</v>
      </c>
      <c r="T134" s="239">
        <f>S134*H134</f>
        <v>24.047999999999998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40" t="s">
        <v>121</v>
      </c>
      <c r="AT134" s="240" t="s">
        <v>116</v>
      </c>
      <c r="AU134" s="240" t="s">
        <v>83</v>
      </c>
      <c r="AY134" s="15" t="s">
        <v>114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5" t="s">
        <v>79</v>
      </c>
      <c r="BK134" s="241">
        <f>ROUND(I134*H134,2)</f>
        <v>0</v>
      </c>
      <c r="BL134" s="15" t="s">
        <v>121</v>
      </c>
      <c r="BM134" s="240" t="s">
        <v>149</v>
      </c>
    </row>
    <row r="135" s="13" customFormat="1">
      <c r="A135" s="13"/>
      <c r="B135" s="242"/>
      <c r="C135" s="243"/>
      <c r="D135" s="244" t="s">
        <v>150</v>
      </c>
      <c r="E135" s="245" t="s">
        <v>1</v>
      </c>
      <c r="F135" s="246" t="s">
        <v>151</v>
      </c>
      <c r="G135" s="243"/>
      <c r="H135" s="247">
        <v>14.4</v>
      </c>
      <c r="I135" s="248"/>
      <c r="J135" s="243"/>
      <c r="K135" s="243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150</v>
      </c>
      <c r="AU135" s="253" t="s">
        <v>83</v>
      </c>
      <c r="AV135" s="13" t="s">
        <v>83</v>
      </c>
      <c r="AW135" s="13" t="s">
        <v>31</v>
      </c>
      <c r="AX135" s="13" t="s">
        <v>79</v>
      </c>
      <c r="AY135" s="253" t="s">
        <v>114</v>
      </c>
    </row>
    <row r="136" s="12" customFormat="1" ht="22.8" customHeight="1">
      <c r="A136" s="12"/>
      <c r="B136" s="213"/>
      <c r="C136" s="214"/>
      <c r="D136" s="215" t="s">
        <v>73</v>
      </c>
      <c r="E136" s="227" t="s">
        <v>152</v>
      </c>
      <c r="F136" s="227" t="s">
        <v>153</v>
      </c>
      <c r="G136" s="214"/>
      <c r="H136" s="214"/>
      <c r="I136" s="217"/>
      <c r="J136" s="228">
        <f>BK136</f>
        <v>0</v>
      </c>
      <c r="K136" s="214"/>
      <c r="L136" s="219"/>
      <c r="M136" s="220"/>
      <c r="N136" s="221"/>
      <c r="O136" s="221"/>
      <c r="P136" s="222">
        <f>SUM(P137:P141)</f>
        <v>0</v>
      </c>
      <c r="Q136" s="221"/>
      <c r="R136" s="222">
        <f>SUM(R137:R141)</f>
        <v>0</v>
      </c>
      <c r="S136" s="221"/>
      <c r="T136" s="223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4" t="s">
        <v>79</v>
      </c>
      <c r="AT136" s="225" t="s">
        <v>73</v>
      </c>
      <c r="AU136" s="225" t="s">
        <v>79</v>
      </c>
      <c r="AY136" s="224" t="s">
        <v>114</v>
      </c>
      <c r="BK136" s="226">
        <f>SUM(BK137:BK141)</f>
        <v>0</v>
      </c>
    </row>
    <row r="137" s="2" customFormat="1" ht="33" customHeight="1">
      <c r="A137" s="36"/>
      <c r="B137" s="37"/>
      <c r="C137" s="229" t="s">
        <v>154</v>
      </c>
      <c r="D137" s="229" t="s">
        <v>116</v>
      </c>
      <c r="E137" s="230" t="s">
        <v>155</v>
      </c>
      <c r="F137" s="231" t="s">
        <v>156</v>
      </c>
      <c r="G137" s="232" t="s">
        <v>157</v>
      </c>
      <c r="H137" s="233">
        <v>1307.403</v>
      </c>
      <c r="I137" s="234"/>
      <c r="J137" s="235">
        <f>ROUND(I137*H137,2)</f>
        <v>0</v>
      </c>
      <c r="K137" s="231" t="s">
        <v>120</v>
      </c>
      <c r="L137" s="42"/>
      <c r="M137" s="236" t="s">
        <v>1</v>
      </c>
      <c r="N137" s="237" t="s">
        <v>39</v>
      </c>
      <c r="O137" s="89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40" t="s">
        <v>121</v>
      </c>
      <c r="AT137" s="240" t="s">
        <v>116</v>
      </c>
      <c r="AU137" s="240" t="s">
        <v>83</v>
      </c>
      <c r="AY137" s="15" t="s">
        <v>114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5" t="s">
        <v>79</v>
      </c>
      <c r="BK137" s="241">
        <f>ROUND(I137*H137,2)</f>
        <v>0</v>
      </c>
      <c r="BL137" s="15" t="s">
        <v>121</v>
      </c>
      <c r="BM137" s="240" t="s">
        <v>158</v>
      </c>
    </row>
    <row r="138" s="13" customFormat="1">
      <c r="A138" s="13"/>
      <c r="B138" s="242"/>
      <c r="C138" s="243"/>
      <c r="D138" s="244" t="s">
        <v>150</v>
      </c>
      <c r="E138" s="243"/>
      <c r="F138" s="246" t="s">
        <v>159</v>
      </c>
      <c r="G138" s="243"/>
      <c r="H138" s="247">
        <v>1307.403</v>
      </c>
      <c r="I138" s="248"/>
      <c r="J138" s="243"/>
      <c r="K138" s="243"/>
      <c r="L138" s="249"/>
      <c r="M138" s="250"/>
      <c r="N138" s="251"/>
      <c r="O138" s="251"/>
      <c r="P138" s="251"/>
      <c r="Q138" s="251"/>
      <c r="R138" s="251"/>
      <c r="S138" s="251"/>
      <c r="T138" s="25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3" t="s">
        <v>150</v>
      </c>
      <c r="AU138" s="253" t="s">
        <v>83</v>
      </c>
      <c r="AV138" s="13" t="s">
        <v>83</v>
      </c>
      <c r="AW138" s="13" t="s">
        <v>4</v>
      </c>
      <c r="AX138" s="13" t="s">
        <v>79</v>
      </c>
      <c r="AY138" s="253" t="s">
        <v>114</v>
      </c>
    </row>
    <row r="139" s="2" customFormat="1" ht="33" customHeight="1">
      <c r="A139" s="36"/>
      <c r="B139" s="37"/>
      <c r="C139" s="229" t="s">
        <v>143</v>
      </c>
      <c r="D139" s="229" t="s">
        <v>116</v>
      </c>
      <c r="E139" s="230" t="s">
        <v>160</v>
      </c>
      <c r="F139" s="231" t="s">
        <v>161</v>
      </c>
      <c r="G139" s="232" t="s">
        <v>157</v>
      </c>
      <c r="H139" s="233">
        <v>145.267</v>
      </c>
      <c r="I139" s="234"/>
      <c r="J139" s="235">
        <f>ROUND(I139*H139,2)</f>
        <v>0</v>
      </c>
      <c r="K139" s="231" t="s">
        <v>120</v>
      </c>
      <c r="L139" s="42"/>
      <c r="M139" s="236" t="s">
        <v>1</v>
      </c>
      <c r="N139" s="237" t="s">
        <v>39</v>
      </c>
      <c r="O139" s="89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40" t="s">
        <v>121</v>
      </c>
      <c r="AT139" s="240" t="s">
        <v>116</v>
      </c>
      <c r="AU139" s="240" t="s">
        <v>83</v>
      </c>
      <c r="AY139" s="15" t="s">
        <v>114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5" t="s">
        <v>79</v>
      </c>
      <c r="BK139" s="241">
        <f>ROUND(I139*H139,2)</f>
        <v>0</v>
      </c>
      <c r="BL139" s="15" t="s">
        <v>121</v>
      </c>
      <c r="BM139" s="240" t="s">
        <v>162</v>
      </c>
    </row>
    <row r="140" s="2" customFormat="1" ht="33" customHeight="1">
      <c r="A140" s="36"/>
      <c r="B140" s="37"/>
      <c r="C140" s="229" t="s">
        <v>163</v>
      </c>
      <c r="D140" s="229" t="s">
        <v>116</v>
      </c>
      <c r="E140" s="230" t="s">
        <v>164</v>
      </c>
      <c r="F140" s="231" t="s">
        <v>165</v>
      </c>
      <c r="G140" s="232" t="s">
        <v>157</v>
      </c>
      <c r="H140" s="233">
        <v>121.21899999999999</v>
      </c>
      <c r="I140" s="234"/>
      <c r="J140" s="235">
        <f>ROUND(I140*H140,2)</f>
        <v>0</v>
      </c>
      <c r="K140" s="231" t="s">
        <v>120</v>
      </c>
      <c r="L140" s="42"/>
      <c r="M140" s="236" t="s">
        <v>1</v>
      </c>
      <c r="N140" s="237" t="s">
        <v>39</v>
      </c>
      <c r="O140" s="89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40" t="s">
        <v>121</v>
      </c>
      <c r="AT140" s="240" t="s">
        <v>116</v>
      </c>
      <c r="AU140" s="240" t="s">
        <v>83</v>
      </c>
      <c r="AY140" s="15" t="s">
        <v>114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5" t="s">
        <v>79</v>
      </c>
      <c r="BK140" s="241">
        <f>ROUND(I140*H140,2)</f>
        <v>0</v>
      </c>
      <c r="BL140" s="15" t="s">
        <v>121</v>
      </c>
      <c r="BM140" s="240" t="s">
        <v>166</v>
      </c>
    </row>
    <row r="141" s="2" customFormat="1" ht="33" customHeight="1">
      <c r="A141" s="36"/>
      <c r="B141" s="37"/>
      <c r="C141" s="229" t="s">
        <v>167</v>
      </c>
      <c r="D141" s="229" t="s">
        <v>116</v>
      </c>
      <c r="E141" s="230" t="s">
        <v>168</v>
      </c>
      <c r="F141" s="231" t="s">
        <v>169</v>
      </c>
      <c r="G141" s="232" t="s">
        <v>157</v>
      </c>
      <c r="H141" s="233">
        <v>24.047999999999998</v>
      </c>
      <c r="I141" s="234"/>
      <c r="J141" s="235">
        <f>ROUND(I141*H141,2)</f>
        <v>0</v>
      </c>
      <c r="K141" s="231" t="s">
        <v>120</v>
      </c>
      <c r="L141" s="42"/>
      <c r="M141" s="236" t="s">
        <v>1</v>
      </c>
      <c r="N141" s="237" t="s">
        <v>39</v>
      </c>
      <c r="O141" s="89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40" t="s">
        <v>121</v>
      </c>
      <c r="AT141" s="240" t="s">
        <v>116</v>
      </c>
      <c r="AU141" s="240" t="s">
        <v>83</v>
      </c>
      <c r="AY141" s="15" t="s">
        <v>114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5" t="s">
        <v>79</v>
      </c>
      <c r="BK141" s="241">
        <f>ROUND(I141*H141,2)</f>
        <v>0</v>
      </c>
      <c r="BL141" s="15" t="s">
        <v>121</v>
      </c>
      <c r="BM141" s="240" t="s">
        <v>170</v>
      </c>
    </row>
    <row r="142" s="12" customFormat="1" ht="25.92" customHeight="1">
      <c r="A142" s="12"/>
      <c r="B142" s="213"/>
      <c r="C142" s="214"/>
      <c r="D142" s="215" t="s">
        <v>73</v>
      </c>
      <c r="E142" s="216" t="s">
        <v>171</v>
      </c>
      <c r="F142" s="216" t="s">
        <v>172</v>
      </c>
      <c r="G142" s="214"/>
      <c r="H142" s="214"/>
      <c r="I142" s="217"/>
      <c r="J142" s="218">
        <f>BK142</f>
        <v>0</v>
      </c>
      <c r="K142" s="214"/>
      <c r="L142" s="219"/>
      <c r="M142" s="220"/>
      <c r="N142" s="221"/>
      <c r="O142" s="221"/>
      <c r="P142" s="222">
        <f>P143</f>
        <v>0</v>
      </c>
      <c r="Q142" s="221"/>
      <c r="R142" s="222">
        <f>R143</f>
        <v>0</v>
      </c>
      <c r="S142" s="221"/>
      <c r="T142" s="223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130</v>
      </c>
      <c r="AT142" s="225" t="s">
        <v>73</v>
      </c>
      <c r="AU142" s="225" t="s">
        <v>74</v>
      </c>
      <c r="AY142" s="224" t="s">
        <v>114</v>
      </c>
      <c r="BK142" s="226">
        <f>BK143</f>
        <v>0</v>
      </c>
    </row>
    <row r="143" s="12" customFormat="1" ht="22.8" customHeight="1">
      <c r="A143" s="12"/>
      <c r="B143" s="213"/>
      <c r="C143" s="214"/>
      <c r="D143" s="215" t="s">
        <v>73</v>
      </c>
      <c r="E143" s="227" t="s">
        <v>173</v>
      </c>
      <c r="F143" s="227" t="s">
        <v>174</v>
      </c>
      <c r="G143" s="214"/>
      <c r="H143" s="214"/>
      <c r="I143" s="217"/>
      <c r="J143" s="228">
        <f>BK143</f>
        <v>0</v>
      </c>
      <c r="K143" s="214"/>
      <c r="L143" s="219"/>
      <c r="M143" s="220"/>
      <c r="N143" s="221"/>
      <c r="O143" s="221"/>
      <c r="P143" s="222">
        <f>P144</f>
        <v>0</v>
      </c>
      <c r="Q143" s="221"/>
      <c r="R143" s="222">
        <f>R144</f>
        <v>0</v>
      </c>
      <c r="S143" s="221"/>
      <c r="T143" s="223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4" t="s">
        <v>130</v>
      </c>
      <c r="AT143" s="225" t="s">
        <v>73</v>
      </c>
      <c r="AU143" s="225" t="s">
        <v>79</v>
      </c>
      <c r="AY143" s="224" t="s">
        <v>114</v>
      </c>
      <c r="BK143" s="226">
        <f>BK144</f>
        <v>0</v>
      </c>
    </row>
    <row r="144" s="2" customFormat="1" ht="16.5" customHeight="1">
      <c r="A144" s="36"/>
      <c r="B144" s="37"/>
      <c r="C144" s="229" t="s">
        <v>175</v>
      </c>
      <c r="D144" s="229" t="s">
        <v>116</v>
      </c>
      <c r="E144" s="230" t="s">
        <v>176</v>
      </c>
      <c r="F144" s="231" t="s">
        <v>174</v>
      </c>
      <c r="G144" s="232" t="s">
        <v>177</v>
      </c>
      <c r="H144" s="233">
        <v>1</v>
      </c>
      <c r="I144" s="234"/>
      <c r="J144" s="235">
        <f>ROUND(I144*H144,2)</f>
        <v>0</v>
      </c>
      <c r="K144" s="231" t="s">
        <v>120</v>
      </c>
      <c r="L144" s="42"/>
      <c r="M144" s="254" t="s">
        <v>1</v>
      </c>
      <c r="N144" s="255" t="s">
        <v>39</v>
      </c>
      <c r="O144" s="256"/>
      <c r="P144" s="257">
        <f>O144*H144</f>
        <v>0</v>
      </c>
      <c r="Q144" s="257">
        <v>0</v>
      </c>
      <c r="R144" s="257">
        <f>Q144*H144</f>
        <v>0</v>
      </c>
      <c r="S144" s="257">
        <v>0</v>
      </c>
      <c r="T144" s="258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40" t="s">
        <v>178</v>
      </c>
      <c r="AT144" s="240" t="s">
        <v>116</v>
      </c>
      <c r="AU144" s="240" t="s">
        <v>83</v>
      </c>
      <c r="AY144" s="15" t="s">
        <v>114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5" t="s">
        <v>79</v>
      </c>
      <c r="BK144" s="241">
        <f>ROUND(I144*H144,2)</f>
        <v>0</v>
      </c>
      <c r="BL144" s="15" t="s">
        <v>178</v>
      </c>
      <c r="BM144" s="240" t="s">
        <v>179</v>
      </c>
    </row>
    <row r="145" s="2" customFormat="1" ht="6.96" customHeight="1">
      <c r="A145" s="36"/>
      <c r="B145" s="64"/>
      <c r="C145" s="65"/>
      <c r="D145" s="65"/>
      <c r="E145" s="65"/>
      <c r="F145" s="65"/>
      <c r="G145" s="65"/>
      <c r="H145" s="65"/>
      <c r="I145" s="177"/>
      <c r="J145" s="65"/>
      <c r="K145" s="65"/>
      <c r="L145" s="42"/>
      <c r="M145" s="36"/>
      <c r="O145" s="36"/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</row>
  </sheetData>
  <sheetProtection sheet="1" autoFilter="0" formatColumns="0" formatRows="0" objects="1" scenarios="1" spinCount="100000" saltValue="mYEoho3/VRg1Ptqk5a2fFsXFth2ZRZiDYOZFGudWQgeTaKNI8GmV6WokjB4PAquwcPdy5Xw4j/qec/+j0CWJbQ==" hashValue="yaPJmPlnFpdxsTBCQndGkeD2DvOmIPcAhUW9nr0mUONlk8hd/GoPqX94W9DuumnXsgXiKg9TC0l72NCrmJnK0A==" algorithmName="SHA-512" password="CC35"/>
  <autoFilter ref="C122:K14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Vladimir-PC\Vladimir</dc:creator>
  <cp:lastModifiedBy>Vladimir-PC\Vladimir</cp:lastModifiedBy>
  <dcterms:created xsi:type="dcterms:W3CDTF">2020-03-27T11:00:04Z</dcterms:created>
  <dcterms:modified xsi:type="dcterms:W3CDTF">2020-03-27T11:00:08Z</dcterms:modified>
</cp:coreProperties>
</file>